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micha\Downloads\"/>
    </mc:Choice>
  </mc:AlternateContent>
  <xr:revisionPtr revIDLastSave="0" documentId="13_ncr:1_{ED550AFF-FE8E-43BE-9C53-364600273162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H18" i="1"/>
  <c r="F18" i="1"/>
  <c r="C18" i="1"/>
  <c r="H17" i="1"/>
  <c r="F17" i="1"/>
  <c r="C17" i="1"/>
  <c r="H16" i="1"/>
  <c r="F16" i="1"/>
  <c r="C16" i="1"/>
  <c r="J15" i="1"/>
  <c r="I15" i="1"/>
  <c r="H15" i="1"/>
  <c r="F15" i="1"/>
  <c r="C15" i="1"/>
  <c r="J14" i="1"/>
  <c r="I14" i="1"/>
  <c r="H14" i="1"/>
  <c r="F14" i="1"/>
  <c r="C14" i="1"/>
  <c r="I13" i="1"/>
  <c r="J13" i="1" s="1"/>
  <c r="H13" i="1"/>
  <c r="F13" i="1"/>
  <c r="C13" i="1"/>
  <c r="I12" i="1"/>
  <c r="J12" i="1" s="1"/>
  <c r="H12" i="1"/>
  <c r="F12" i="1"/>
  <c r="C12" i="1"/>
  <c r="I11" i="1"/>
  <c r="J11" i="1" s="1"/>
  <c r="H11" i="1"/>
  <c r="F11" i="1"/>
  <c r="C11" i="1"/>
  <c r="I10" i="1"/>
  <c r="J10" i="1" s="1"/>
  <c r="H10" i="1"/>
  <c r="F10" i="1"/>
  <c r="C10" i="1"/>
  <c r="I9" i="1"/>
  <c r="J9" i="1" s="1"/>
  <c r="H9" i="1"/>
  <c r="F9" i="1"/>
  <c r="C9" i="1"/>
  <c r="I8" i="1"/>
  <c r="J8" i="1" s="1"/>
  <c r="H8" i="1"/>
  <c r="F8" i="1"/>
  <c r="C8" i="1"/>
  <c r="J7" i="1"/>
  <c r="I7" i="1"/>
  <c r="H7" i="1"/>
  <c r="F7" i="1"/>
  <c r="D23" i="1" s="1"/>
  <c r="C7" i="1"/>
  <c r="F4" i="1"/>
  <c r="D25" i="1" l="1"/>
  <c r="D24" i="1"/>
</calcChain>
</file>

<file path=xl/sharedStrings.xml><?xml version="1.0" encoding="utf-8"?>
<sst xmlns="http://schemas.openxmlformats.org/spreadsheetml/2006/main" count="39" uniqueCount="37">
  <si>
    <t>Coax Loss Calculator for Marine VHF-FM Installations -- Pac Cup 2020</t>
  </si>
  <si>
    <t>Instructions:</t>
  </si>
  <si>
    <r>
      <t xml:space="preserve">Enter distance in </t>
    </r>
    <r>
      <rPr>
        <b/>
        <i/>
        <u/>
        <sz val="18"/>
        <rFont val="Arial"/>
      </rPr>
      <t>meters</t>
    </r>
    <r>
      <rPr>
        <b/>
        <i/>
        <sz val="18"/>
        <rFont val="Arial"/>
      </rPr>
      <t xml:space="preserve"> </t>
    </r>
    <r>
      <rPr>
        <sz val="12"/>
        <color theme="1"/>
        <rFont val="Arial"/>
      </rPr>
      <t>from radio to base of mast, and base of mast to masthead, in dark cells. If two types of coax are used, enter lengths for both.</t>
    </r>
  </si>
  <si>
    <t>Copy to your google drive to make changes</t>
  </si>
  <si>
    <t>Calculator - Feet to Meters:</t>
  </si>
  <si>
    <t>Feet:</t>
  </si>
  <si>
    <t>=</t>
  </si>
  <si>
    <t>coax type</t>
  </si>
  <si>
    <t>diameter mm</t>
  </si>
  <si>
    <t>diameter inch</t>
  </si>
  <si>
    <t>loss at 150/156.8 MHz in dB/meter</t>
  </si>
  <si>
    <r>
      <rPr>
        <sz val="12"/>
        <color rgb="FF000000"/>
        <rFont val="Arial"/>
      </rPr>
      <t xml:space="preserve">VHF to Base of Mast </t>
    </r>
    <r>
      <rPr>
        <sz val="14"/>
        <color rgb="FF000000"/>
        <rFont val="Arial"/>
      </rPr>
      <t>(m)</t>
    </r>
  </si>
  <si>
    <t>VHF to Base of Mast (dB)</t>
  </si>
  <si>
    <r>
      <rPr>
        <sz val="12"/>
        <color rgb="FF000000"/>
        <rFont val="Arial"/>
      </rPr>
      <t>Base of Mast to Masthead</t>
    </r>
    <r>
      <rPr>
        <sz val="14"/>
        <color rgb="FF000000"/>
        <rFont val="Arial"/>
      </rPr>
      <t xml:space="preserve"> (m)</t>
    </r>
  </si>
  <si>
    <t>Base of Mast to Masthead (dB)</t>
  </si>
  <si>
    <t>Max lengths (m) of cable types 40% Loss</t>
  </si>
  <si>
    <t>Max lengths (f) of cable types 40% Loss</t>
  </si>
  <si>
    <t>RG-58</t>
  </si>
  <si>
    <t>RG-8X</t>
  </si>
  <si>
    <t>LMR-195  (Regular, LW, DB)</t>
  </si>
  <si>
    <t>LMR-200  (Regular, LW, DB)</t>
  </si>
  <si>
    <t>LMR-240-UF</t>
  </si>
  <si>
    <t>LMR-240 (Regular, LW, DB)</t>
  </si>
  <si>
    <t>RG-8/U  RG-213</t>
  </si>
  <si>
    <t>LMR-400  (Regular, LW, DB)</t>
  </si>
  <si>
    <t>LMR-400-UF</t>
  </si>
  <si>
    <t>lmr500</t>
  </si>
  <si>
    <t>lmr-lw600</t>
  </si>
  <si>
    <t>lmr900</t>
  </si>
  <si>
    <t>Maximum Permissible Loss based on 40%:</t>
  </si>
  <si>
    <t>dB</t>
  </si>
  <si>
    <t>Maximum Permissible Loss based on 50%:</t>
  </si>
  <si>
    <t>Total Length</t>
  </si>
  <si>
    <t>m</t>
  </si>
  <si>
    <t>Total Loss</t>
  </si>
  <si>
    <t>Percentage over/under permissible loss 40%:</t>
  </si>
  <si>
    <t>Percentage over/under permissible loss 50%: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</si>
</sst>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"/>
    <numFmt numFmtId="165" formatCode="#,##0.0"/>
    <numFmt numFmtId="166" formatCode="_-* #,##0.00_-;\-* #,##0.00_-;_-* &quot;-&quot;??_-;_-@"/>
    <numFmt numFmtId="167" formatCode="0.0"/>
  </numFmts>
  <fonts count="18" x14ac:knownFonts="1">
    <font>
      <sz val="12"/>
      <color theme="1"/>
      <name val="Arial"/>
    </font>
    <font>
      <b/>
      <sz val="20"/>
      <color rgb="FF000000"/>
      <name val="Calibri"/>
    </font>
    <font>
      <sz val="18"/>
      <color theme="1"/>
      <name val="Calibri"/>
    </font>
    <font>
      <sz val="12"/>
      <color rgb="FF000000"/>
      <name val="Calibri"/>
    </font>
    <font>
      <sz val="12"/>
      <name val="Arial"/>
    </font>
    <font>
      <b/>
      <i/>
      <sz val="14"/>
      <color theme="1"/>
      <name val="Calibri"/>
    </font>
    <font>
      <sz val="12"/>
      <color theme="1"/>
      <name val="Calibri"/>
    </font>
    <font>
      <b/>
      <sz val="14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2"/>
      <color theme="1"/>
      <name val="Calibri"/>
    </font>
    <font>
      <sz val="11"/>
      <color theme="1"/>
      <name val="Calibri"/>
    </font>
    <font>
      <sz val="14"/>
      <color theme="1"/>
      <name val="Calibri"/>
    </font>
    <font>
      <sz val="24"/>
      <color theme="1"/>
      <name val="Calibri"/>
    </font>
    <font>
      <b/>
      <i/>
      <u/>
      <sz val="18"/>
      <name val="Arial"/>
    </font>
    <font>
      <b/>
      <i/>
      <sz val="18"/>
      <name val="Arial"/>
    </font>
    <font>
      <sz val="12"/>
      <color rgb="FF000000"/>
      <name val="Arial"/>
    </font>
    <font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CCCCCC"/>
        <bgColor rgb="FFCCCCCC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2" fillId="0" borderId="0" xfId="0" applyFont="1"/>
    <xf numFmtId="0" fontId="6" fillId="0" borderId="0" xfId="0" applyFont="1" applyAlignment="1"/>
    <xf numFmtId="0" fontId="6" fillId="4" borderId="0" xfId="0" applyFont="1" applyFill="1" applyAlignment="1"/>
    <xf numFmtId="49" fontId="6" fillId="0" borderId="0" xfId="0" quotePrefix="1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  <xf numFmtId="164" fontId="6" fillId="0" borderId="0" xfId="0" applyNumberFormat="1" applyFont="1"/>
    <xf numFmtId="164" fontId="10" fillId="0" borderId="0" xfId="0" applyNumberFormat="1" applyFont="1"/>
    <xf numFmtId="165" fontId="10" fillId="5" borderId="6" xfId="0" applyNumberFormat="1" applyFont="1" applyFill="1" applyBorder="1"/>
    <xf numFmtId="166" fontId="11" fillId="0" borderId="6" xfId="0" applyNumberFormat="1" applyFont="1" applyBorder="1"/>
    <xf numFmtId="167" fontId="6" fillId="0" borderId="0" xfId="0" applyNumberFormat="1" applyFont="1" applyAlignment="1"/>
    <xf numFmtId="1" fontId="6" fillId="0" borderId="0" xfId="0" applyNumberFormat="1" applyFont="1"/>
    <xf numFmtId="0" fontId="6" fillId="0" borderId="0" xfId="0" applyFont="1" applyAlignment="1"/>
    <xf numFmtId="164" fontId="3" fillId="0" borderId="0" xfId="0" applyNumberFormat="1" applyFont="1" applyAlignment="1"/>
    <xf numFmtId="165" fontId="3" fillId="5" borderId="6" xfId="0" applyNumberFormat="1" applyFont="1" applyFill="1" applyBorder="1" applyAlignment="1"/>
    <xf numFmtId="0" fontId="6" fillId="6" borderId="0" xfId="0" applyFont="1" applyFill="1"/>
    <xf numFmtId="0" fontId="10" fillId="0" borderId="0" xfId="0" applyFont="1" applyAlignment="1"/>
    <xf numFmtId="0" fontId="10" fillId="0" borderId="0" xfId="0" applyFont="1" applyAlignment="1"/>
    <xf numFmtId="2" fontId="10" fillId="0" borderId="0" xfId="0" applyNumberFormat="1" applyFont="1" applyAlignment="1">
      <alignment horizontal="right"/>
    </xf>
    <xf numFmtId="0" fontId="10" fillId="0" borderId="7" xfId="0" applyFont="1" applyBorder="1" applyAlignment="1"/>
    <xf numFmtId="0" fontId="10" fillId="0" borderId="7" xfId="0" applyFont="1" applyBorder="1" applyAlignment="1"/>
    <xf numFmtId="0" fontId="10" fillId="0" borderId="7" xfId="0" applyFont="1" applyBorder="1" applyAlignment="1"/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2" fillId="0" borderId="7" xfId="0" applyFont="1" applyBorder="1" applyAlignment="1"/>
    <xf numFmtId="0" fontId="12" fillId="0" borderId="0" xfId="0" applyFont="1" applyAlignment="1"/>
    <xf numFmtId="9" fontId="2" fillId="0" borderId="0" xfId="0" applyNumberFormat="1" applyFont="1" applyAlignment="1">
      <alignment horizontal="right"/>
    </xf>
    <xf numFmtId="0" fontId="13" fillId="0" borderId="0" xfId="0" applyFont="1" applyAlignment="1"/>
    <xf numFmtId="0" fontId="13" fillId="0" borderId="0" xfId="0" applyFont="1"/>
    <xf numFmtId="0" fontId="12" fillId="0" borderId="0" xfId="0" applyFont="1"/>
    <xf numFmtId="0" fontId="10" fillId="0" borderId="3" xfId="0" applyFont="1" applyBorder="1" applyAlignment="1">
      <alignment wrapText="1"/>
    </xf>
    <xf numFmtId="0" fontId="4" fillId="0" borderId="4" xfId="0" applyFont="1" applyBorder="1"/>
    <xf numFmtId="0" fontId="4" fillId="0" borderId="5" xfId="0" applyFont="1" applyBorder="1"/>
    <xf numFmtId="0" fontId="4" fillId="0" borderId="8" xfId="0" applyFont="1" applyBorder="1"/>
    <xf numFmtId="0" fontId="0" fillId="0" borderId="0" xfId="0" applyFont="1" applyAlignme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4" fillId="0" borderId="2" xfId="0" applyFont="1" applyBorder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</dxfs>
  <tableStyles count="1">
    <tableStyle name="Sheet1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6:J18">
  <tableColumns count="10">
    <tableColumn id="1" xr3:uid="{00000000-0010-0000-0000-000001000000}" name="coax type"/>
    <tableColumn id="2" xr3:uid="{00000000-0010-0000-0000-000002000000}" name="diameter mm"/>
    <tableColumn id="3" xr3:uid="{00000000-0010-0000-0000-000003000000}" name="diameter inch"/>
    <tableColumn id="4" xr3:uid="{00000000-0010-0000-0000-000004000000}" name="loss at 150/156.8 MHz in dB/meter"/>
    <tableColumn id="5" xr3:uid="{00000000-0010-0000-0000-000005000000}" name="VHF to Base of Mast (m)"/>
    <tableColumn id="6" xr3:uid="{00000000-0010-0000-0000-000006000000}" name="VHF to Base of Mast (dB)"/>
    <tableColumn id="7" xr3:uid="{00000000-0010-0000-0000-000007000000}" name="Base of Mast to Masthead (m)"/>
    <tableColumn id="8" xr3:uid="{00000000-0010-0000-0000-000008000000}" name="Base of Mast to Masthead (dB)"/>
    <tableColumn id="9" xr3:uid="{00000000-0010-0000-0000-000009000000}" name="Max lengths (m) of cable types 40% Loss"/>
    <tableColumn id="10" xr3:uid="{00000000-0010-0000-0000-00000A000000}" name="Max lengths (f) of cable types 40% Loss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4"/>
  <sheetViews>
    <sheetView tabSelected="1" workbookViewId="0">
      <selection activeCell="F20" sqref="F20:H22"/>
    </sheetView>
  </sheetViews>
  <sheetFormatPr defaultColWidth="11.1796875" defaultRowHeight="15" customHeight="1" x14ac:dyDescent="0.25"/>
  <cols>
    <col min="1" max="1" width="22.36328125" customWidth="1"/>
    <col min="2" max="3" width="9.453125" customWidth="1"/>
    <col min="4" max="4" width="11.6328125" customWidth="1"/>
    <col min="5" max="24" width="10.54296875" customWidth="1"/>
  </cols>
  <sheetData>
    <row r="1" spans="1:10" ht="30" customHeight="1" x14ac:dyDescent="0.25">
      <c r="A1" s="50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5.75" customHeight="1" x14ac:dyDescent="0.25"/>
    <row r="3" spans="1:10" ht="15.75" customHeight="1" x14ac:dyDescent="0.45">
      <c r="A3" s="1" t="s">
        <v>1</v>
      </c>
      <c r="B3" s="48" t="s">
        <v>2</v>
      </c>
      <c r="C3" s="49"/>
      <c r="D3" s="49"/>
      <c r="E3" s="49"/>
      <c r="F3" s="49"/>
      <c r="G3" s="49"/>
      <c r="H3" s="49"/>
      <c r="I3" s="47" t="s">
        <v>3</v>
      </c>
      <c r="J3" s="42"/>
    </row>
    <row r="4" spans="1:10" ht="15.75" customHeight="1" x14ac:dyDescent="0.3">
      <c r="A4" s="2" t="s">
        <v>4</v>
      </c>
      <c r="B4" s="2" t="s">
        <v>5</v>
      </c>
      <c r="C4" s="2"/>
      <c r="D4" s="3">
        <v>3.28</v>
      </c>
      <c r="E4" s="4" t="s">
        <v>6</v>
      </c>
      <c r="F4" s="5">
        <f>SUM(D4*0.3048)</f>
        <v>0.99974399999999997</v>
      </c>
    </row>
    <row r="5" spans="1:10" ht="15.75" customHeight="1" x14ac:dyDescent="0.25"/>
    <row r="6" spans="1:10" ht="15.75" customHeight="1" x14ac:dyDescent="0.35">
      <c r="A6" s="6" t="s">
        <v>7</v>
      </c>
      <c r="B6" s="7" t="s">
        <v>8</v>
      </c>
      <c r="C6" s="8" t="s">
        <v>9</v>
      </c>
      <c r="D6" s="8" t="s">
        <v>10</v>
      </c>
      <c r="E6" s="9" t="s">
        <v>11</v>
      </c>
      <c r="F6" s="10" t="s">
        <v>12</v>
      </c>
      <c r="G6" s="9" t="s">
        <v>13</v>
      </c>
      <c r="H6" s="11" t="s">
        <v>14</v>
      </c>
      <c r="I6" s="12" t="s">
        <v>15</v>
      </c>
      <c r="J6" s="12" t="s">
        <v>16</v>
      </c>
    </row>
    <row r="7" spans="1:10" ht="15.75" customHeight="1" x14ac:dyDescent="0.3">
      <c r="A7" s="13" t="s">
        <v>17</v>
      </c>
      <c r="B7" s="13">
        <v>5</v>
      </c>
      <c r="C7" s="14">
        <f t="shared" ref="C7:C18" si="0">SUM(B7*0.03937007874)</f>
        <v>0.19685039370000001</v>
      </c>
      <c r="D7" s="15">
        <v>0.18890000000000001</v>
      </c>
      <c r="E7" s="16">
        <v>10</v>
      </c>
      <c r="F7" s="17">
        <f t="shared" ref="F7:F18" si="1">+E7*D7</f>
        <v>1.8890000000000002</v>
      </c>
      <c r="G7" s="16">
        <v>60</v>
      </c>
      <c r="H7" s="17">
        <f t="shared" ref="H7:H18" si="2">+G7*D7</f>
        <v>11.334000000000001</v>
      </c>
      <c r="I7" s="18">
        <f t="shared" ref="I7:I15" si="3">SUM(3/D7)</f>
        <v>15.881418740074112</v>
      </c>
      <c r="J7" s="19">
        <f t="shared" ref="J7:J15" si="4">SUM(I7*3.28)</f>
        <v>52.091053467443082</v>
      </c>
    </row>
    <row r="8" spans="1:10" ht="15.75" customHeight="1" x14ac:dyDescent="0.3">
      <c r="A8" s="13" t="s">
        <v>18</v>
      </c>
      <c r="B8" s="13">
        <v>6.1</v>
      </c>
      <c r="C8" s="14">
        <f t="shared" si="0"/>
        <v>0.240157480314</v>
      </c>
      <c r="D8" s="15">
        <v>0.1525</v>
      </c>
      <c r="E8" s="16">
        <v>0</v>
      </c>
      <c r="F8" s="17">
        <f t="shared" si="1"/>
        <v>0</v>
      </c>
      <c r="G8" s="16">
        <v>0</v>
      </c>
      <c r="H8" s="17">
        <f t="shared" si="2"/>
        <v>0</v>
      </c>
      <c r="I8" s="18">
        <f t="shared" si="3"/>
        <v>19.672131147540984</v>
      </c>
      <c r="J8" s="19">
        <f t="shared" si="4"/>
        <v>64.52459016393442</v>
      </c>
    </row>
    <row r="9" spans="1:10" ht="15.75" customHeight="1" x14ac:dyDescent="0.3">
      <c r="A9" s="20" t="s">
        <v>19</v>
      </c>
      <c r="B9" s="20">
        <v>4.95</v>
      </c>
      <c r="C9" s="14">
        <f t="shared" si="0"/>
        <v>0.19488188976300003</v>
      </c>
      <c r="D9" s="21">
        <v>0.14599999999999999</v>
      </c>
      <c r="E9" s="22">
        <v>0</v>
      </c>
      <c r="F9" s="17">
        <f t="shared" si="1"/>
        <v>0</v>
      </c>
      <c r="G9" s="16">
        <v>0</v>
      </c>
      <c r="H9" s="17">
        <f t="shared" si="2"/>
        <v>0</v>
      </c>
      <c r="I9" s="18">
        <f t="shared" si="3"/>
        <v>20.547945205479454</v>
      </c>
      <c r="J9" s="19">
        <f t="shared" si="4"/>
        <v>67.397260273972606</v>
      </c>
    </row>
    <row r="10" spans="1:10" ht="15.75" customHeight="1" x14ac:dyDescent="0.3">
      <c r="A10" s="20" t="s">
        <v>20</v>
      </c>
      <c r="B10" s="13">
        <v>5</v>
      </c>
      <c r="C10" s="14">
        <f t="shared" si="0"/>
        <v>0.19685039370000001</v>
      </c>
      <c r="D10" s="15">
        <v>0.13350000000000001</v>
      </c>
      <c r="E10" s="22">
        <v>0</v>
      </c>
      <c r="F10" s="17">
        <f t="shared" si="1"/>
        <v>0</v>
      </c>
      <c r="G10" s="22">
        <v>0</v>
      </c>
      <c r="H10" s="17">
        <f t="shared" si="2"/>
        <v>0</v>
      </c>
      <c r="I10" s="18">
        <f t="shared" si="3"/>
        <v>22.471910112359549</v>
      </c>
      <c r="J10" s="19">
        <f t="shared" si="4"/>
        <v>73.707865168539314</v>
      </c>
    </row>
    <row r="11" spans="1:10" ht="15.75" customHeight="1" x14ac:dyDescent="0.3">
      <c r="A11" s="20" t="s">
        <v>21</v>
      </c>
      <c r="B11" s="20">
        <v>6.1</v>
      </c>
      <c r="C11" s="14">
        <f t="shared" si="0"/>
        <v>0.240157480314</v>
      </c>
      <c r="D11" s="21">
        <v>0.11899999999999999</v>
      </c>
      <c r="E11" s="22">
        <v>0</v>
      </c>
      <c r="F11" s="17">
        <f t="shared" si="1"/>
        <v>0</v>
      </c>
      <c r="G11" s="16">
        <v>0</v>
      </c>
      <c r="H11" s="17">
        <f t="shared" si="2"/>
        <v>0</v>
      </c>
      <c r="I11" s="18">
        <f t="shared" si="3"/>
        <v>25.210084033613448</v>
      </c>
      <c r="J11" s="19">
        <f t="shared" si="4"/>
        <v>82.689075630252105</v>
      </c>
    </row>
    <row r="12" spans="1:10" ht="15.75" customHeight="1" x14ac:dyDescent="0.3">
      <c r="A12" s="20" t="s">
        <v>22</v>
      </c>
      <c r="B12" s="13">
        <v>6.1</v>
      </c>
      <c r="C12" s="14">
        <f t="shared" si="0"/>
        <v>0.240157480314</v>
      </c>
      <c r="D12" s="15">
        <v>0.1012</v>
      </c>
      <c r="E12" s="22">
        <v>6</v>
      </c>
      <c r="F12" s="17">
        <f t="shared" si="1"/>
        <v>0.60719999999999996</v>
      </c>
      <c r="G12" s="22">
        <v>18</v>
      </c>
      <c r="H12" s="17">
        <f t="shared" si="2"/>
        <v>1.8215999999999999</v>
      </c>
      <c r="I12" s="18">
        <f t="shared" si="3"/>
        <v>29.644268774703558</v>
      </c>
      <c r="J12" s="19">
        <f t="shared" si="4"/>
        <v>97.233201581027672</v>
      </c>
    </row>
    <row r="13" spans="1:10" ht="15.75" customHeight="1" x14ac:dyDescent="0.3">
      <c r="A13" s="13" t="s">
        <v>23</v>
      </c>
      <c r="B13" s="13">
        <v>10.3</v>
      </c>
      <c r="C13" s="14">
        <f t="shared" si="0"/>
        <v>0.40551181102200007</v>
      </c>
      <c r="D13" s="21">
        <v>9.2999999999999999E-2</v>
      </c>
      <c r="E13" s="22">
        <v>0</v>
      </c>
      <c r="F13" s="17">
        <f t="shared" si="1"/>
        <v>0</v>
      </c>
      <c r="G13" s="16">
        <v>0</v>
      </c>
      <c r="H13" s="17">
        <f t="shared" si="2"/>
        <v>0</v>
      </c>
      <c r="I13" s="18">
        <f t="shared" si="3"/>
        <v>32.258064516129032</v>
      </c>
      <c r="J13" s="19">
        <f t="shared" si="4"/>
        <v>105.80645161290322</v>
      </c>
    </row>
    <row r="14" spans="1:10" ht="15.75" customHeight="1" x14ac:dyDescent="0.3">
      <c r="A14" s="20" t="s">
        <v>24</v>
      </c>
      <c r="B14" s="13">
        <v>10.3</v>
      </c>
      <c r="C14" s="14">
        <f t="shared" si="0"/>
        <v>0.40551181102200007</v>
      </c>
      <c r="D14" s="15">
        <v>5.16E-2</v>
      </c>
      <c r="E14" s="16">
        <v>0</v>
      </c>
      <c r="F14" s="17">
        <f t="shared" si="1"/>
        <v>0</v>
      </c>
      <c r="G14" s="16">
        <v>0</v>
      </c>
      <c r="H14" s="17">
        <f t="shared" si="2"/>
        <v>0</v>
      </c>
      <c r="I14" s="18">
        <f t="shared" si="3"/>
        <v>58.139534883720927</v>
      </c>
      <c r="J14" s="19">
        <f t="shared" si="4"/>
        <v>190.69767441860463</v>
      </c>
    </row>
    <row r="15" spans="1:10" ht="15.75" customHeight="1" x14ac:dyDescent="0.3">
      <c r="A15" s="20" t="s">
        <v>25</v>
      </c>
      <c r="B15" s="13">
        <v>10.3</v>
      </c>
      <c r="C15" s="14">
        <f t="shared" si="0"/>
        <v>0.40551181102200007</v>
      </c>
      <c r="D15" s="21">
        <v>6.0999999999999999E-2</v>
      </c>
      <c r="E15" s="16">
        <v>0</v>
      </c>
      <c r="F15" s="17">
        <f t="shared" si="1"/>
        <v>0</v>
      </c>
      <c r="G15" s="16">
        <v>0</v>
      </c>
      <c r="H15" s="17">
        <f t="shared" si="2"/>
        <v>0</v>
      </c>
      <c r="I15" s="18">
        <f t="shared" si="3"/>
        <v>49.180327868852459</v>
      </c>
      <c r="J15" s="19">
        <f t="shared" si="4"/>
        <v>161.31147540983605</v>
      </c>
    </row>
    <row r="16" spans="1:10" ht="15.75" customHeight="1" x14ac:dyDescent="0.3">
      <c r="A16" s="23" t="s">
        <v>26</v>
      </c>
      <c r="B16" s="13">
        <v>12.7</v>
      </c>
      <c r="C16" s="14">
        <f t="shared" si="0"/>
        <v>0.49999999999799999</v>
      </c>
      <c r="D16" s="15">
        <v>4.1000000000000002E-2</v>
      </c>
      <c r="E16" s="16">
        <v>0</v>
      </c>
      <c r="F16" s="17">
        <f t="shared" si="1"/>
        <v>0</v>
      </c>
      <c r="G16" s="16">
        <v>0</v>
      </c>
      <c r="H16" s="17">
        <f t="shared" si="2"/>
        <v>0</v>
      </c>
      <c r="I16" s="13"/>
      <c r="J16" s="13"/>
    </row>
    <row r="17" spans="1:24" ht="15.75" customHeight="1" x14ac:dyDescent="0.3">
      <c r="A17" s="23" t="s">
        <v>27</v>
      </c>
      <c r="B17" s="13">
        <v>15</v>
      </c>
      <c r="C17" s="14">
        <f t="shared" si="0"/>
        <v>0.59055118110000004</v>
      </c>
      <c r="D17" s="15">
        <v>3.2399999999999998E-2</v>
      </c>
      <c r="E17" s="16">
        <v>0</v>
      </c>
      <c r="F17" s="17">
        <f t="shared" si="1"/>
        <v>0</v>
      </c>
      <c r="G17" s="16">
        <v>0</v>
      </c>
      <c r="H17" s="17">
        <f t="shared" si="2"/>
        <v>0</v>
      </c>
      <c r="I17" s="13"/>
      <c r="J17" s="13"/>
    </row>
    <row r="18" spans="1:24" ht="15.75" customHeight="1" x14ac:dyDescent="0.3">
      <c r="A18" s="23" t="s">
        <v>28</v>
      </c>
      <c r="B18" s="13">
        <v>22.1</v>
      </c>
      <c r="C18" s="14">
        <f t="shared" si="0"/>
        <v>0.87007874015400011</v>
      </c>
      <c r="D18" s="15">
        <v>2.2100000000000002E-2</v>
      </c>
      <c r="E18" s="16">
        <v>0</v>
      </c>
      <c r="F18" s="17">
        <f t="shared" si="1"/>
        <v>0</v>
      </c>
      <c r="G18" s="16">
        <v>0</v>
      </c>
      <c r="H18" s="17">
        <f t="shared" si="2"/>
        <v>0</v>
      </c>
      <c r="I18" s="13"/>
      <c r="J18" s="13"/>
    </row>
    <row r="19" spans="1:24" ht="15.75" customHeight="1" x14ac:dyDescent="0.3">
      <c r="A19" s="24"/>
      <c r="B19" s="25"/>
      <c r="C19" s="25"/>
      <c r="D19" s="26"/>
      <c r="E19" s="25"/>
      <c r="F19" s="24"/>
      <c r="G19" s="25"/>
      <c r="H19" s="25"/>
      <c r="I19" s="25"/>
      <c r="J19" s="25"/>
    </row>
    <row r="20" spans="1:24" ht="15.75" customHeight="1" x14ac:dyDescent="0.3">
      <c r="A20" s="27" t="s">
        <v>29</v>
      </c>
      <c r="B20" s="25"/>
      <c r="C20" s="25"/>
      <c r="D20" s="26">
        <v>2.2185000000000001</v>
      </c>
      <c r="E20" s="25" t="s">
        <v>30</v>
      </c>
      <c r="F20" s="38"/>
      <c r="G20" s="39"/>
      <c r="H20" s="40"/>
      <c r="I20" s="28"/>
      <c r="J20" s="28"/>
    </row>
    <row r="21" spans="1:24" ht="15.75" customHeight="1" x14ac:dyDescent="0.3">
      <c r="A21" s="29" t="s">
        <v>31</v>
      </c>
      <c r="B21" s="25"/>
      <c r="C21" s="25"/>
      <c r="D21" s="30">
        <v>3</v>
      </c>
      <c r="E21" s="25" t="s">
        <v>30</v>
      </c>
      <c r="F21" s="41"/>
      <c r="G21" s="42"/>
      <c r="H21" s="43"/>
      <c r="I21" s="25"/>
      <c r="J21" s="25"/>
    </row>
    <row r="22" spans="1:24" ht="15.75" customHeight="1" x14ac:dyDescent="0.3">
      <c r="A22" s="25" t="s">
        <v>32</v>
      </c>
      <c r="B22" s="25"/>
      <c r="C22" s="25"/>
      <c r="D22" s="31">
        <f>SUM(E7:E18)+SUM(G7:G18)</f>
        <v>94</v>
      </c>
      <c r="E22" s="25" t="s">
        <v>33</v>
      </c>
      <c r="F22" s="44"/>
      <c r="G22" s="45"/>
      <c r="H22" s="46"/>
      <c r="I22" s="25"/>
      <c r="J22" s="25"/>
    </row>
    <row r="23" spans="1:24" ht="15.75" customHeight="1" x14ac:dyDescent="0.3">
      <c r="A23" s="25" t="s">
        <v>34</v>
      </c>
      <c r="B23" s="25"/>
      <c r="C23" s="25"/>
      <c r="D23" s="26">
        <f>SUM(F7:F18)+SUM(H7:H18)</f>
        <v>15.651800000000001</v>
      </c>
      <c r="E23" s="25" t="s">
        <v>30</v>
      </c>
      <c r="F23" s="25"/>
      <c r="G23" s="25"/>
      <c r="H23" s="25"/>
      <c r="I23" s="25"/>
      <c r="J23" s="25"/>
    </row>
    <row r="24" spans="1:24" ht="15.75" customHeight="1" x14ac:dyDescent="0.6">
      <c r="A24" s="32" t="s">
        <v>35</v>
      </c>
      <c r="B24" s="33"/>
      <c r="C24" s="33"/>
      <c r="D24" s="34">
        <f>+(D23-D20)/D20</f>
        <v>6.0551273382916388</v>
      </c>
      <c r="E24" s="35"/>
      <c r="F24" s="35"/>
      <c r="G24" s="35"/>
      <c r="H24" s="35"/>
      <c r="I24" s="35"/>
      <c r="J24" s="3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4" ht="15.75" customHeight="1" x14ac:dyDescent="0.6">
      <c r="A25" s="32" t="s">
        <v>36</v>
      </c>
      <c r="B25" s="37"/>
      <c r="C25" s="37"/>
      <c r="D25" s="34">
        <f>+(D23-D21)/D21</f>
        <v>4.2172666666666672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1:24" ht="15.75" customHeight="1" x14ac:dyDescent="0.25"/>
    <row r="27" spans="1:24" ht="15.75" customHeight="1" x14ac:dyDescent="0.25"/>
    <row r="28" spans="1:24" ht="15.75" customHeight="1" x14ac:dyDescent="0.25"/>
    <row r="29" spans="1:24" ht="15.75" customHeight="1" x14ac:dyDescent="0.25"/>
    <row r="30" spans="1:24" ht="15.75" customHeight="1" x14ac:dyDescent="0.25"/>
    <row r="31" spans="1:24" ht="15.75" customHeight="1" x14ac:dyDescent="0.25"/>
    <row r="32" spans="1:2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4">
    <mergeCell ref="F20:H22"/>
    <mergeCell ref="I3:J3"/>
    <mergeCell ref="B3:H3"/>
    <mergeCell ref="A1:J1"/>
  </mergeCells>
  <conditionalFormatting sqref="D24:D25">
    <cfRule type="cellIs" dxfId="2" priority="1" operator="greaterThanOrEqual">
      <formula>"5%"</formula>
    </cfRule>
  </conditionalFormatting>
  <conditionalFormatting sqref="D24:D25">
    <cfRule type="cellIs" dxfId="1" priority="2" operator="lessThan">
      <formula>"-2%"</formula>
    </cfRule>
  </conditionalFormatting>
  <conditionalFormatting sqref="D24:D25">
    <cfRule type="cellIs" dxfId="0" priority="3" operator="between">
      <formula>"-2%"</formula>
      <formula>"5%"</formula>
    </cfRule>
  </conditionalFormatting>
  <pageMargins left="0.75" right="0.75" top="1" bottom="1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moradzadeh</cp:lastModifiedBy>
  <dcterms:modified xsi:type="dcterms:W3CDTF">2019-12-19T15:40:15Z</dcterms:modified>
</cp:coreProperties>
</file>